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9716" windowHeight="11028"/>
  </bookViews>
  <sheets>
    <sheet name="Табл.1 РПр" sheetId="2" r:id="rId1"/>
  </sheets>
  <definedNames>
    <definedName name="_xlnm.Print_Area" localSheetId="0">'Табл.1 РПр'!$A$1:$M$53</definedName>
  </definedNames>
  <calcPr calcId="124519"/>
</workbook>
</file>

<file path=xl/calcChain.xml><?xml version="1.0" encoding="utf-8"?>
<calcChain xmlns="http://schemas.openxmlformats.org/spreadsheetml/2006/main">
  <c r="F52" i="2"/>
  <c r="F47"/>
  <c r="F43"/>
  <c r="F37"/>
  <c r="F31"/>
  <c r="F26"/>
  <c r="F21"/>
  <c r="F19"/>
  <c r="F10"/>
  <c r="C10"/>
  <c r="C19"/>
  <c r="C21"/>
  <c r="I12"/>
  <c r="M29"/>
  <c r="M15"/>
  <c r="F8" l="1"/>
  <c r="I38"/>
  <c r="I39"/>
  <c r="M25"/>
  <c r="L29"/>
  <c r="L25"/>
  <c r="K38"/>
  <c r="K39"/>
  <c r="K30"/>
  <c r="K32"/>
  <c r="K33"/>
  <c r="K34"/>
  <c r="K35"/>
  <c r="K36"/>
  <c r="J38"/>
  <c r="J39"/>
  <c r="L28"/>
  <c r="G10" l="1"/>
  <c r="D21"/>
  <c r="C47" l="1"/>
  <c r="C52"/>
  <c r="M35" l="1"/>
  <c r="M27"/>
  <c r="M28"/>
  <c r="K27"/>
  <c r="K25"/>
  <c r="K15"/>
  <c r="K16"/>
  <c r="J29"/>
  <c r="J27"/>
  <c r="C46"/>
  <c r="C37"/>
  <c r="C36" s="1"/>
  <c r="C31"/>
  <c r="C30" s="1"/>
  <c r="C26"/>
  <c r="C51"/>
  <c r="C42"/>
  <c r="C8" l="1"/>
  <c r="M32"/>
  <c r="M22"/>
  <c r="M23"/>
  <c r="G26"/>
  <c r="M26" s="1"/>
  <c r="E26"/>
  <c r="G21"/>
  <c r="E21"/>
  <c r="J25"/>
  <c r="I25"/>
  <c r="D31"/>
  <c r="M49" l="1"/>
  <c r="M50"/>
  <c r="J50"/>
  <c r="M11" l="1"/>
  <c r="M12"/>
  <c r="L35"/>
  <c r="K28"/>
  <c r="K22"/>
  <c r="K23"/>
  <c r="J35"/>
  <c r="I35"/>
  <c r="I29"/>
  <c r="M51" l="1"/>
  <c r="M53"/>
  <c r="M20"/>
  <c r="M18"/>
  <c r="K12"/>
  <c r="D10"/>
  <c r="M24" l="1"/>
  <c r="K50"/>
  <c r="K51"/>
  <c r="K53"/>
  <c r="M17" l="1"/>
  <c r="L27"/>
  <c r="L22"/>
  <c r="L23"/>
  <c r="L14"/>
  <c r="L15"/>
  <c r="L16"/>
  <c r="J28"/>
  <c r="J30"/>
  <c r="L45" l="1"/>
  <c r="M14"/>
  <c r="J15"/>
  <c r="J16"/>
  <c r="L12" l="1"/>
  <c r="J12"/>
  <c r="I13"/>
  <c r="I14"/>
  <c r="I15"/>
  <c r="I16"/>
  <c r="M48"/>
  <c r="M45"/>
  <c r="M40"/>
  <c r="L40"/>
  <c r="K40"/>
  <c r="J40"/>
  <c r="L32"/>
  <c r="J32"/>
  <c r="J23"/>
  <c r="M13"/>
  <c r="L13"/>
  <c r="K13"/>
  <c r="J13"/>
  <c r="M33"/>
  <c r="L33"/>
  <c r="J33"/>
  <c r="D26"/>
  <c r="I27"/>
  <c r="I20"/>
  <c r="K26" l="1"/>
  <c r="J26"/>
  <c r="I26"/>
  <c r="K49"/>
  <c r="J49"/>
  <c r="L20"/>
  <c r="K20"/>
  <c r="J20"/>
  <c r="I28"/>
  <c r="L53" l="1"/>
  <c r="J53"/>
  <c r="I53"/>
  <c r="G52"/>
  <c r="M52" s="1"/>
  <c r="E52"/>
  <c r="D52"/>
  <c r="L51"/>
  <c r="J51"/>
  <c r="I51"/>
  <c r="L50"/>
  <c r="I50"/>
  <c r="L49"/>
  <c r="I49"/>
  <c r="L48"/>
  <c r="K48"/>
  <c r="J48"/>
  <c r="I48"/>
  <c r="G47"/>
  <c r="E47"/>
  <c r="D47"/>
  <c r="M46"/>
  <c r="L46"/>
  <c r="K46"/>
  <c r="J46"/>
  <c r="I46"/>
  <c r="I45"/>
  <c r="M44"/>
  <c r="L44"/>
  <c r="I44"/>
  <c r="G43"/>
  <c r="E43"/>
  <c r="M42"/>
  <c r="L42"/>
  <c r="K42"/>
  <c r="J42"/>
  <c r="I42"/>
  <c r="M41"/>
  <c r="L41"/>
  <c r="K41"/>
  <c r="J41"/>
  <c r="I41"/>
  <c r="I40"/>
  <c r="M39"/>
  <c r="L39"/>
  <c r="M38"/>
  <c r="L38"/>
  <c r="G37"/>
  <c r="E37"/>
  <c r="D37"/>
  <c r="M36"/>
  <c r="J36"/>
  <c r="M34"/>
  <c r="L34"/>
  <c r="J34"/>
  <c r="I34"/>
  <c r="I33"/>
  <c r="I32"/>
  <c r="G31"/>
  <c r="E31"/>
  <c r="M30"/>
  <c r="L30"/>
  <c r="I30"/>
  <c r="L24"/>
  <c r="K24"/>
  <c r="J24"/>
  <c r="I24"/>
  <c r="I23"/>
  <c r="I22"/>
  <c r="G19"/>
  <c r="M19" s="1"/>
  <c r="E19"/>
  <c r="D19"/>
  <c r="L18"/>
  <c r="K18"/>
  <c r="J18"/>
  <c r="I18"/>
  <c r="L17"/>
  <c r="K17"/>
  <c r="J17"/>
  <c r="I17"/>
  <c r="K14"/>
  <c r="J14"/>
  <c r="L11"/>
  <c r="K11"/>
  <c r="J11"/>
  <c r="I11"/>
  <c r="E10"/>
  <c r="K37" l="1"/>
  <c r="K31"/>
  <c r="G8"/>
  <c r="E8"/>
  <c r="K52"/>
  <c r="D8"/>
  <c r="M37"/>
  <c r="L37"/>
  <c r="J37"/>
  <c r="K19"/>
  <c r="J19"/>
  <c r="L19"/>
  <c r="J52"/>
  <c r="I52" s="1"/>
  <c r="L47"/>
  <c r="I47"/>
  <c r="M21"/>
  <c r="I19"/>
  <c r="J10"/>
  <c r="M10"/>
  <c r="L10" s="1"/>
  <c r="I10"/>
  <c r="K21"/>
  <c r="L52"/>
  <c r="M47"/>
  <c r="M31"/>
  <c r="L21"/>
  <c r="J21"/>
  <c r="L31"/>
  <c r="K47"/>
  <c r="J47" s="1"/>
  <c r="I21"/>
  <c r="M43"/>
  <c r="K10"/>
  <c r="I31"/>
  <c r="L43"/>
  <c r="I43"/>
  <c r="J31"/>
  <c r="H11" l="1"/>
  <c r="H25"/>
  <c r="H36"/>
  <c r="H12"/>
  <c r="H14"/>
  <c r="H20"/>
  <c r="H19" s="1"/>
  <c r="H13"/>
  <c r="H22"/>
  <c r="H30"/>
  <c r="H27"/>
  <c r="H35"/>
  <c r="H44"/>
  <c r="J8"/>
  <c r="H39"/>
  <c r="H18"/>
  <c r="H29"/>
  <c r="H46"/>
  <c r="H48"/>
  <c r="H16"/>
  <c r="H34"/>
  <c r="H33"/>
  <c r="H53"/>
  <c r="H52" s="1"/>
  <c r="H42"/>
  <c r="H51"/>
  <c r="H28"/>
  <c r="H24"/>
  <c r="H49"/>
  <c r="H38"/>
  <c r="H50"/>
  <c r="H40"/>
  <c r="H15"/>
  <c r="H41"/>
  <c r="H17"/>
  <c r="H32"/>
  <c r="H23"/>
  <c r="H45"/>
  <c r="I8"/>
  <c r="K8"/>
  <c r="I37"/>
  <c r="H31" l="1"/>
  <c r="H37"/>
  <c r="H26"/>
  <c r="H47"/>
  <c r="H10"/>
  <c r="H43"/>
  <c r="H21"/>
  <c r="H8" l="1"/>
  <c r="L26"/>
  <c r="M8" l="1"/>
  <c r="L8"/>
  <c r="D43" l="1"/>
</calcChain>
</file>

<file path=xl/sharedStrings.xml><?xml version="1.0" encoding="utf-8"?>
<sst xmlns="http://schemas.openxmlformats.org/spreadsheetml/2006/main" count="102" uniqueCount="96">
  <si>
    <t>Всего</t>
  </si>
  <si>
    <t>в том числе:</t>
  </si>
  <si>
    <t>Резервные фонды</t>
  </si>
  <si>
    <t>Другие общегосударственные вопросы</t>
  </si>
  <si>
    <t>Органы внутренних дел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</si>
  <si>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</si>
  <si>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</si>
  <si>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</si>
  <si>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</si>
  <si>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Культура</t>
  </si>
  <si>
    <t>Пенсионное обеспечение</t>
  </si>
  <si>
    <t>Социальное обеспечение населения</t>
  </si>
  <si>
    <t>Физическая культура</t>
  </si>
  <si>
    <t>сумма</t>
  </si>
  <si>
    <t>Общегосударственные вопросы</t>
  </si>
  <si>
    <t>Национальная оборона</t>
  </si>
  <si>
    <t>Национальная безопастность и правоохранительная деятельность</t>
  </si>
  <si>
    <t>Национальная экономика</t>
  </si>
  <si>
    <t>Транспорт</t>
  </si>
  <si>
    <t>Другие вопросы в области национальной экономики</t>
  </si>
  <si>
    <t>Жилищно-коммунальное хозяйство</t>
  </si>
  <si>
    <t>Образование</t>
  </si>
  <si>
    <t>Дошкольное образование</t>
  </si>
  <si>
    <t>Другие вопросы в области образования</t>
  </si>
  <si>
    <t>Культура, кинематография</t>
  </si>
  <si>
    <t>Социальная политика</t>
  </si>
  <si>
    <t>Охрана семьи и детства</t>
  </si>
  <si>
    <t>Физическая культура и спорт</t>
  </si>
  <si>
    <t>Доля в сумме расходов, %</t>
  </si>
  <si>
    <t>-</t>
  </si>
  <si>
    <t>Раздел, подраздел</t>
  </si>
  <si>
    <t>0102</t>
  </si>
  <si>
    <t>0103</t>
  </si>
  <si>
    <t>0104</t>
  </si>
  <si>
    <t>0106</t>
  </si>
  <si>
    <t>0107</t>
  </si>
  <si>
    <t>0113</t>
  </si>
  <si>
    <t>0111</t>
  </si>
  <si>
    <t>0408</t>
  </si>
  <si>
    <t>0501</t>
  </si>
  <si>
    <t>0502</t>
  </si>
  <si>
    <t>0503</t>
  </si>
  <si>
    <t>0707</t>
  </si>
  <si>
    <t>0801</t>
  </si>
  <si>
    <t>0804</t>
  </si>
  <si>
    <t>1003</t>
  </si>
  <si>
    <t>1101</t>
  </si>
  <si>
    <t>01 00</t>
  </si>
  <si>
    <t>02 00</t>
  </si>
  <si>
    <t>03 00</t>
  </si>
  <si>
    <t>04 00</t>
  </si>
  <si>
    <t xml:space="preserve"> 05 00</t>
  </si>
  <si>
    <t>07 00</t>
  </si>
  <si>
    <t>08 00</t>
  </si>
  <si>
    <t>10 00</t>
  </si>
  <si>
    <t>11 00</t>
  </si>
  <si>
    <t>0309</t>
  </si>
  <si>
    <t>0310</t>
  </si>
  <si>
    <t>1001</t>
  </si>
  <si>
    <t>Мобилизация и вневойсковая подготовка</t>
  </si>
  <si>
    <t>0505</t>
  </si>
  <si>
    <t>АНАЛИЗ КАССОВОГО ИСПОЛНЕНИЯ РАСХОДОВ МЕСТНОГО БЮДЖЕТА</t>
  </si>
  <si>
    <t>0203</t>
  </si>
  <si>
    <t>1004</t>
  </si>
  <si>
    <t>0409</t>
  </si>
  <si>
    <t>Таблица 1 (тыс.рублей)</t>
  </si>
  <si>
    <t>Функционирование высшего должностного лица муниципального образования (Главы МО)</t>
  </si>
  <si>
    <t>Функционирование местной администрации</t>
  </si>
  <si>
    <t>Дорожное хозяйство (дорожные фонды)</t>
  </si>
  <si>
    <t>Обеспечение проведения выборов и референдумов</t>
  </si>
  <si>
    <t>0302</t>
  </si>
  <si>
    <t>0701</t>
  </si>
  <si>
    <t>0709</t>
  </si>
  <si>
    <t xml:space="preserve">Другие вопросы в области культуры, кинематографии
</t>
  </si>
  <si>
    <t>Функционирование  представительных органов муниципальных образований</t>
  </si>
  <si>
    <t>Обеспечение деятельности финансовых органов и органов финансового (финансово-бюджетного) надзора</t>
  </si>
  <si>
    <t>темп прироста,        %</t>
  </si>
  <si>
    <t>0412</t>
  </si>
  <si>
    <t xml:space="preserve">Молодежная политика </t>
  </si>
  <si>
    <t>Другие вопросы в области национальной безопасности и правоохранительной деятельности</t>
  </si>
  <si>
    <t>0314</t>
  </si>
  <si>
    <t>0705</t>
  </si>
  <si>
    <t>Профессиональная подготовка, переподготовка и повышение квалификации</t>
  </si>
  <si>
    <t>Защита населения и территории от чрезвычайных ситуаций природного и техногенного характера,  пожарная безопасность</t>
  </si>
  <si>
    <t>Гражданская оборона</t>
  </si>
  <si>
    <t xml:space="preserve"> РАСХОДЫ  БЮДЖЕТА В РАЗРЕЗЕ РАЗДЕЛОВ, ПОДРАЗДЕЛОВ  за 2024 год</t>
  </si>
  <si>
    <t>Кассовое исполнение за2023 год</t>
  </si>
  <si>
    <t>Бюджетные назначения на 2024 год (Реш.от 27.12.2023 № 2)</t>
  </si>
  <si>
    <t>Уточненные бюджетные назначения на 2024 год            (Реш. от 27.12.2024 №1)</t>
  </si>
  <si>
    <t>Уточненный план  на 2024 (  ф.0503117)</t>
  </si>
  <si>
    <t>Кассовое исполнение за 2024 год (ф.0503117)</t>
  </si>
  <si>
    <t>Исполнение бюджета          за   2024 год относительно уточненных бюджетных назначений</t>
  </si>
  <si>
    <t>на 2024год, %</t>
  </si>
  <si>
    <t>на 12 месяцев      2024 года, %</t>
  </si>
  <si>
    <t>Отклонение показателей исполнения бюджета за 2024 года относительно   2023 года</t>
  </si>
  <si>
    <t xml:space="preserve">Отклонение  показателей  исполнения бюджета за 2024 года относительно уточненных бюджетных назначений на  2024 год, тыс.руб.  </t>
  </si>
</sst>
</file>

<file path=xl/styles.xml><?xml version="1.0" encoding="utf-8"?>
<styleSheet xmlns="http://schemas.openxmlformats.org/spreadsheetml/2006/main">
  <numFmts count="6">
    <numFmt numFmtId="164" formatCode="_-* #,##0.00_р_._-;\-* #,##0.00_р_._-;_-* &quot;-&quot;??_р_._-;_-@_-"/>
    <numFmt numFmtId="165" formatCode="_-* #,##0.0_р_._-;\-* #,##0.0_р_._-;_-* &quot;-&quot;??_р_._-;_-@_-"/>
    <numFmt numFmtId="166" formatCode="0.0%"/>
    <numFmt numFmtId="167" formatCode="#,##0.0"/>
    <numFmt numFmtId="168" formatCode="#,##0.0_ ;\-#,##0.0\ "/>
    <numFmt numFmtId="169" formatCode="#,##0.0_р_."/>
  </numFmts>
  <fonts count="1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Alignment="1">
      <alignment vertical="center"/>
    </xf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Fill="1"/>
    <xf numFmtId="0" fontId="0" fillId="3" borderId="0" xfId="0" applyFill="1" applyBorder="1"/>
    <xf numFmtId="0" fontId="0" fillId="0" borderId="0" xfId="0" applyFill="1" applyBorder="1"/>
    <xf numFmtId="166" fontId="3" fillId="0" borderId="4" xfId="1" applyNumberFormat="1" applyFont="1" applyBorder="1" applyAlignment="1">
      <alignment horizontal="center" vertical="center" wrapText="1"/>
    </xf>
    <xf numFmtId="169" fontId="3" fillId="0" borderId="4" xfId="0" applyNumberFormat="1" applyFont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8" fillId="4" borderId="5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165" fontId="8" fillId="4" borderId="13" xfId="2" applyNumberFormat="1" applyFont="1" applyFill="1" applyBorder="1" applyAlignment="1" applyProtection="1">
      <alignment horizontal="center" vertical="center"/>
      <protection locked="0"/>
    </xf>
    <xf numFmtId="165" fontId="8" fillId="4" borderId="12" xfId="2" applyNumberFormat="1" applyFont="1" applyFill="1" applyBorder="1" applyAlignment="1" applyProtection="1">
      <alignment horizontal="center" vertical="center"/>
      <protection locked="0"/>
    </xf>
    <xf numFmtId="167" fontId="8" fillId="4" borderId="13" xfId="0" applyNumberFormat="1" applyFont="1" applyFill="1" applyBorder="1" applyAlignment="1" applyProtection="1">
      <alignment horizontal="center" vertical="center" wrapText="1"/>
      <protection locked="0"/>
    </xf>
    <xf numFmtId="166" fontId="8" fillId="4" borderId="13" xfId="0" applyNumberFormat="1" applyFont="1" applyFill="1" applyBorder="1" applyAlignment="1" applyProtection="1">
      <alignment horizontal="center" vertical="center" wrapText="1"/>
      <protection locked="0"/>
    </xf>
    <xf numFmtId="168" fontId="8" fillId="4" borderId="13" xfId="0" applyNumberFormat="1" applyFont="1" applyFill="1" applyBorder="1" applyAlignment="1">
      <alignment horizontal="center" vertical="center"/>
    </xf>
    <xf numFmtId="166" fontId="8" fillId="4" borderId="14" xfId="0" applyNumberFormat="1" applyFont="1" applyFill="1" applyBorder="1" applyAlignment="1">
      <alignment horizontal="center" vertical="center"/>
    </xf>
    <xf numFmtId="165" fontId="5" fillId="4" borderId="1" xfId="2" applyNumberFormat="1" applyFont="1" applyFill="1" applyBorder="1" applyAlignment="1" applyProtection="1">
      <alignment horizontal="center" vertical="center"/>
      <protection locked="0"/>
    </xf>
    <xf numFmtId="165" fontId="5" fillId="4" borderId="15" xfId="2" applyNumberFormat="1" applyFont="1" applyFill="1" applyBorder="1" applyAlignment="1" applyProtection="1">
      <alignment horizontal="center" vertical="center"/>
      <protection locked="0"/>
    </xf>
    <xf numFmtId="165" fontId="5" fillId="4" borderId="1" xfId="2" applyNumberFormat="1" applyFont="1" applyFill="1" applyBorder="1" applyAlignment="1" applyProtection="1">
      <alignment horizontal="center" vertical="center" wrapText="1"/>
      <protection locked="0"/>
    </xf>
    <xf numFmtId="167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8" fontId="5" fillId="4" borderId="1" xfId="0" applyNumberFormat="1" applyFont="1" applyFill="1" applyBorder="1" applyAlignment="1">
      <alignment horizontal="center" vertical="center"/>
    </xf>
    <xf numFmtId="166" fontId="5" fillId="4" borderId="2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vertical="center"/>
    </xf>
    <xf numFmtId="49" fontId="9" fillId="5" borderId="8" xfId="0" applyNumberFormat="1" applyFont="1" applyFill="1" applyBorder="1" applyAlignment="1">
      <alignment horizontal="center" vertical="center"/>
    </xf>
    <xf numFmtId="165" fontId="8" fillId="5" borderId="1" xfId="2" applyNumberFormat="1" applyFont="1" applyFill="1" applyBorder="1" applyAlignment="1">
      <alignment horizontal="center" vertical="center"/>
    </xf>
    <xf numFmtId="165" fontId="8" fillId="5" borderId="15" xfId="2" applyNumberFormat="1" applyFont="1" applyFill="1" applyBorder="1" applyAlignment="1">
      <alignment horizontal="center" vertical="center"/>
    </xf>
    <xf numFmtId="166" fontId="8" fillId="5" borderId="1" xfId="0" applyNumberFormat="1" applyFont="1" applyFill="1" applyBorder="1" applyAlignment="1">
      <alignment horizontal="center" vertical="center" wrapText="1"/>
    </xf>
    <xf numFmtId="167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8" fillId="5" borderId="1" xfId="0" applyNumberFormat="1" applyFont="1" applyFill="1" applyBorder="1" applyAlignment="1">
      <alignment horizontal="center" vertical="center"/>
    </xf>
    <xf numFmtId="166" fontId="8" fillId="5" borderId="2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165" fontId="5" fillId="0" borderId="1" xfId="2" applyNumberFormat="1" applyFont="1" applyBorder="1" applyAlignment="1" applyProtection="1">
      <alignment horizontal="center" vertical="center"/>
      <protection locked="0"/>
    </xf>
    <xf numFmtId="165" fontId="5" fillId="0" borderId="15" xfId="2" applyNumberFormat="1" applyFont="1" applyBorder="1" applyAlignment="1" applyProtection="1">
      <alignment horizontal="center" vertical="center"/>
      <protection locked="0"/>
    </xf>
    <xf numFmtId="166" fontId="5" fillId="3" borderId="1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Border="1" applyAlignment="1" applyProtection="1">
      <alignment horizontal="center" vertical="center" wrapText="1"/>
      <protection locked="0"/>
    </xf>
    <xf numFmtId="166" fontId="5" fillId="0" borderId="1" xfId="0" applyNumberFormat="1" applyFont="1" applyBorder="1" applyAlignment="1" applyProtection="1">
      <alignment horizontal="center" vertical="center" wrapText="1"/>
      <protection locked="0"/>
    </xf>
    <xf numFmtId="168" fontId="5" fillId="0" borderId="1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wrapText="1"/>
    </xf>
    <xf numFmtId="165" fontId="5" fillId="0" borderId="1" xfId="2" applyNumberFormat="1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wrapText="1"/>
    </xf>
    <xf numFmtId="165" fontId="5" fillId="0" borderId="6" xfId="2" applyNumberFormat="1" applyFont="1" applyBorder="1" applyAlignment="1" applyProtection="1">
      <alignment horizontal="center" vertical="center"/>
      <protection locked="0"/>
    </xf>
    <xf numFmtId="166" fontId="5" fillId="0" borderId="1" xfId="0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165" fontId="8" fillId="5" borderId="22" xfId="2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vertical="center" wrapText="1"/>
    </xf>
    <xf numFmtId="49" fontId="3" fillId="6" borderId="8" xfId="0" applyNumberFormat="1" applyFont="1" applyFill="1" applyBorder="1" applyAlignment="1">
      <alignment horizontal="center" vertical="center" wrapText="1"/>
    </xf>
    <xf numFmtId="165" fontId="5" fillId="6" borderId="1" xfId="2" applyNumberFormat="1" applyFont="1" applyFill="1" applyBorder="1" applyAlignment="1" applyProtection="1">
      <alignment horizontal="center" vertical="center"/>
      <protection locked="0"/>
    </xf>
    <xf numFmtId="165" fontId="5" fillId="6" borderId="6" xfId="2" applyNumberFormat="1" applyFont="1" applyFill="1" applyBorder="1" applyAlignment="1" applyProtection="1">
      <alignment horizontal="center" vertical="center"/>
      <protection locked="0"/>
    </xf>
    <xf numFmtId="49" fontId="9" fillId="5" borderId="5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165" fontId="5" fillId="0" borderId="1" xfId="2" applyNumberFormat="1" applyFont="1" applyFill="1" applyBorder="1" applyAlignment="1">
      <alignment horizontal="center" vertical="center"/>
    </xf>
    <xf numFmtId="165" fontId="5" fillId="0" borderId="15" xfId="2" applyNumberFormat="1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15" xfId="2" applyNumberFormat="1" applyFont="1" applyFill="1" applyBorder="1" applyAlignment="1" applyProtection="1">
      <alignment horizontal="center" vertical="center"/>
      <protection locked="0"/>
    </xf>
    <xf numFmtId="168" fontId="5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167" fontId="5" fillId="0" borderId="1" xfId="2" applyNumberFormat="1" applyFont="1" applyBorder="1" applyAlignment="1" applyProtection="1">
      <alignment horizontal="center" vertical="center" wrapText="1"/>
      <protection locked="0"/>
    </xf>
    <xf numFmtId="165" fontId="5" fillId="0" borderId="1" xfId="2" applyNumberFormat="1" applyFont="1" applyBorder="1" applyAlignment="1">
      <alignment horizontal="center" vertical="center"/>
    </xf>
    <xf numFmtId="165" fontId="5" fillId="0" borderId="15" xfId="2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167" fontId="5" fillId="3" borderId="1" xfId="2" applyNumberFormat="1" applyFont="1" applyFill="1" applyBorder="1" applyAlignment="1" applyProtection="1">
      <alignment horizontal="center" vertical="center" wrapText="1"/>
      <protection locked="0"/>
    </xf>
    <xf numFmtId="168" fontId="5" fillId="3" borderId="1" xfId="0" applyNumberFormat="1" applyFont="1" applyFill="1" applyBorder="1" applyAlignment="1">
      <alignment horizontal="center" vertical="center"/>
    </xf>
    <xf numFmtId="166" fontId="8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>
      <alignment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165" fontId="5" fillId="0" borderId="4" xfId="2" applyNumberFormat="1" applyFont="1" applyBorder="1" applyAlignment="1">
      <alignment horizontal="center" vertical="center"/>
    </xf>
    <xf numFmtId="165" fontId="5" fillId="0" borderId="16" xfId="2" applyNumberFormat="1" applyFont="1" applyBorder="1" applyAlignment="1">
      <alignment horizontal="center" vertical="center"/>
    </xf>
    <xf numFmtId="166" fontId="5" fillId="3" borderId="4" xfId="0" applyNumberFormat="1" applyFont="1" applyFill="1" applyBorder="1" applyAlignment="1">
      <alignment horizontal="center" vertical="center" wrapText="1"/>
    </xf>
    <xf numFmtId="167" fontId="5" fillId="0" borderId="4" xfId="0" applyNumberFormat="1" applyFont="1" applyBorder="1" applyAlignment="1" applyProtection="1">
      <alignment horizontal="center" vertical="center" wrapText="1"/>
      <protection locked="0"/>
    </xf>
    <xf numFmtId="166" fontId="5" fillId="0" borderId="4" xfId="0" applyNumberFormat="1" applyFont="1" applyBorder="1" applyAlignment="1" applyProtection="1">
      <alignment horizontal="center" vertical="center" wrapText="1"/>
      <protection locked="0"/>
    </xf>
    <xf numFmtId="168" fontId="5" fillId="0" borderId="4" xfId="0" applyNumberFormat="1" applyFont="1" applyBorder="1" applyAlignment="1">
      <alignment horizontal="center" vertical="center"/>
    </xf>
    <xf numFmtId="166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9" fillId="5" borderId="1" xfId="2" applyNumberFormat="1" applyFont="1" applyFill="1" applyBorder="1" applyAlignment="1">
      <alignment horizontal="center" vertical="center"/>
    </xf>
    <xf numFmtId="16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7" borderId="2" xfId="0" applyNumberFormat="1" applyFont="1" applyFill="1" applyBorder="1" applyAlignment="1">
      <alignment horizontal="center" vertical="center"/>
    </xf>
    <xf numFmtId="166" fontId="8" fillId="7" borderId="2" xfId="0" applyNumberFormat="1" applyFont="1" applyFill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2" xfId="0" applyNumberFormat="1" applyFont="1" applyFill="1" applyBorder="1" applyAlignment="1">
      <alignment horizontal="center" vertical="center"/>
    </xf>
    <xf numFmtId="165" fontId="9" fillId="4" borderId="13" xfId="2" applyNumberFormat="1" applyFont="1" applyFill="1" applyBorder="1" applyAlignment="1" applyProtection="1">
      <alignment horizontal="center" vertical="center"/>
      <protection locked="0"/>
    </xf>
    <xf numFmtId="165" fontId="3" fillId="0" borderId="1" xfId="2" applyNumberFormat="1" applyFont="1" applyBorder="1" applyAlignment="1" applyProtection="1">
      <alignment horizontal="center" vertical="center"/>
      <protection locked="0"/>
    </xf>
    <xf numFmtId="165" fontId="3" fillId="0" borderId="1" xfId="2" applyNumberFormat="1" applyFont="1" applyBorder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3" fillId="0" borderId="5" xfId="0" applyFont="1" applyFill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center"/>
    </xf>
    <xf numFmtId="165" fontId="3" fillId="0" borderId="1" xfId="2" applyNumberFormat="1" applyFont="1" applyFill="1" applyBorder="1" applyAlignment="1" applyProtection="1">
      <alignment horizontal="center" vertical="center"/>
      <protection locked="0"/>
    </xf>
    <xf numFmtId="166" fontId="9" fillId="5" borderId="1" xfId="0" applyNumberFormat="1" applyFont="1" applyFill="1" applyBorder="1" applyAlignment="1">
      <alignment horizontal="center" vertical="center" wrapText="1"/>
    </xf>
    <xf numFmtId="167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4" xfId="2" applyNumberFormat="1" applyFont="1" applyBorder="1" applyAlignment="1">
      <alignment horizontal="center" vertical="center"/>
    </xf>
    <xf numFmtId="9" fontId="9" fillId="4" borderId="13" xfId="1" applyNumberFormat="1" applyFont="1" applyFill="1" applyBorder="1" applyAlignment="1" applyProtection="1">
      <alignment horizontal="center" vertical="center"/>
      <protection locked="0"/>
    </xf>
    <xf numFmtId="165" fontId="3" fillId="4" borderId="1" xfId="2" applyNumberFormat="1" applyFont="1" applyFill="1" applyBorder="1" applyAlignment="1" applyProtection="1">
      <alignment horizontal="center" vertical="center"/>
      <protection locked="0"/>
    </xf>
    <xf numFmtId="165" fontId="3" fillId="0" borderId="1" xfId="2" applyNumberFormat="1" applyFont="1" applyFill="1" applyBorder="1" applyAlignment="1">
      <alignment horizontal="center" vertical="center"/>
    </xf>
    <xf numFmtId="165" fontId="9" fillId="7" borderId="1" xfId="2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2" fillId="0" borderId="1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6" fontId="3" fillId="0" borderId="13" xfId="0" applyNumberFormat="1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54"/>
  <sheetViews>
    <sheetView tabSelected="1" zoomScale="89" zoomScaleNormal="89" zoomScaleSheetLayoutView="90" workbookViewId="0">
      <selection activeCell="I8" sqref="I8"/>
    </sheetView>
  </sheetViews>
  <sheetFormatPr defaultRowHeight="14.4"/>
  <cols>
    <col min="1" max="1" width="41.6640625" customWidth="1"/>
    <col min="2" max="2" width="10.109375" customWidth="1"/>
    <col min="3" max="4" width="11.5546875" customWidth="1"/>
    <col min="5" max="5" width="13" customWidth="1"/>
    <col min="6" max="7" width="12.109375" customWidth="1"/>
    <col min="8" max="8" width="10" customWidth="1"/>
    <col min="9" max="9" width="21" customWidth="1"/>
    <col min="10" max="10" width="9.109375" customWidth="1"/>
    <col min="11" max="11" width="13" customWidth="1"/>
    <col min="12" max="12" width="15.5546875" style="4" customWidth="1"/>
    <col min="13" max="13" width="14.109375" customWidth="1"/>
    <col min="14" max="14" width="12.5546875" style="6" customWidth="1"/>
    <col min="15" max="76" width="9.109375" style="6" customWidth="1"/>
    <col min="77" max="80" width="9.109375" style="3" customWidth="1"/>
  </cols>
  <sheetData>
    <row r="1" spans="1:80" ht="6.6" customHeight="1">
      <c r="C1" s="12"/>
      <c r="K1" s="113"/>
      <c r="L1" s="113"/>
      <c r="M1" s="113"/>
    </row>
    <row r="2" spans="1:80" ht="15.75" customHeight="1">
      <c r="A2" s="129" t="s">
        <v>61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80" ht="3" hidden="1" customHeight="1">
      <c r="K3" s="11"/>
      <c r="L3" s="11"/>
      <c r="M3" s="11"/>
    </row>
    <row r="4" spans="1:80" ht="15" customHeight="1">
      <c r="A4" s="118" t="s">
        <v>85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</row>
    <row r="5" spans="1:80" ht="13.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19" t="s">
        <v>65</v>
      </c>
      <c r="M5" s="119"/>
    </row>
    <row r="6" spans="1:80" ht="54.75" customHeight="1">
      <c r="A6" s="120"/>
      <c r="B6" s="107" t="s">
        <v>30</v>
      </c>
      <c r="C6" s="122" t="s">
        <v>86</v>
      </c>
      <c r="D6" s="114" t="s">
        <v>87</v>
      </c>
      <c r="E6" s="124" t="s">
        <v>88</v>
      </c>
      <c r="F6" s="109" t="s">
        <v>89</v>
      </c>
      <c r="G6" s="127" t="s">
        <v>90</v>
      </c>
      <c r="H6" s="116" t="s">
        <v>28</v>
      </c>
      <c r="I6" s="111" t="s">
        <v>95</v>
      </c>
      <c r="J6" s="111" t="s">
        <v>91</v>
      </c>
      <c r="K6" s="111"/>
      <c r="L6" s="109" t="s">
        <v>94</v>
      </c>
      <c r="M6" s="110"/>
    </row>
    <row r="7" spans="1:80" ht="45.75" customHeight="1" thickBot="1">
      <c r="A7" s="121"/>
      <c r="B7" s="108"/>
      <c r="C7" s="123"/>
      <c r="D7" s="115"/>
      <c r="E7" s="125"/>
      <c r="F7" s="126"/>
      <c r="G7" s="128"/>
      <c r="H7" s="117"/>
      <c r="I7" s="112"/>
      <c r="J7" s="8" t="s">
        <v>92</v>
      </c>
      <c r="K7" s="9" t="s">
        <v>93</v>
      </c>
      <c r="L7" s="95" t="s">
        <v>13</v>
      </c>
      <c r="M7" s="96" t="s">
        <v>76</v>
      </c>
    </row>
    <row r="8" spans="1:80" ht="15.6" customHeight="1">
      <c r="A8" s="13" t="s">
        <v>0</v>
      </c>
      <c r="B8" s="14"/>
      <c r="C8" s="89">
        <f>C10+C19+C21+C26+C31+C37+C47+C52</f>
        <v>53883.4</v>
      </c>
      <c r="D8" s="16">
        <f>D10+D19+D21+D26+D31+D37+D47+D52</f>
        <v>65566</v>
      </c>
      <c r="E8" s="15">
        <f>E10+E19+E21+E26+E31+E37+E43+E47+E52</f>
        <v>100541.8</v>
      </c>
      <c r="F8" s="15">
        <f>F10+F19+F21+F26+F31+F37+F43+F47+F52</f>
        <v>100541.8</v>
      </c>
      <c r="G8" s="89">
        <f>G10+G19+G21+G26+G31+G37+G43+G47+G52</f>
        <v>99320.400000000009</v>
      </c>
      <c r="H8" s="102">
        <f>H10+H19+H21+H26+H31+H37+H43+H47+H52</f>
        <v>0.99949557190667748</v>
      </c>
      <c r="I8" s="17">
        <f>G8-F8</f>
        <v>-1221.3999999999942</v>
      </c>
      <c r="J8" s="18">
        <f>G8/E8</f>
        <v>0.98785181884549511</v>
      </c>
      <c r="K8" s="18">
        <f>G8/F8</f>
        <v>0.98785181884549511</v>
      </c>
      <c r="L8" s="19">
        <f>G8-C8</f>
        <v>45437.000000000007</v>
      </c>
      <c r="M8" s="20">
        <f>G8/C8-100%</f>
        <v>0.84324671420140529</v>
      </c>
    </row>
    <row r="9" spans="1:80" ht="11.4" customHeight="1">
      <c r="A9" s="10" t="s">
        <v>1</v>
      </c>
      <c r="B9" s="10"/>
      <c r="C9" s="103"/>
      <c r="D9" s="22"/>
      <c r="E9" s="21"/>
      <c r="F9" s="21"/>
      <c r="G9" s="21"/>
      <c r="H9" s="23"/>
      <c r="I9" s="24"/>
      <c r="J9" s="25"/>
      <c r="K9" s="25"/>
      <c r="L9" s="26"/>
      <c r="M9" s="27"/>
    </row>
    <row r="10" spans="1:80" s="2" customFormat="1" ht="17.100000000000001" customHeight="1">
      <c r="A10" s="28" t="s">
        <v>14</v>
      </c>
      <c r="B10" s="29" t="s">
        <v>47</v>
      </c>
      <c r="C10" s="83">
        <f>SUM(C11:C17)</f>
        <v>18019</v>
      </c>
      <c r="D10" s="31">
        <f>SUM(D11:D17)</f>
        <v>19033.800000000003</v>
      </c>
      <c r="E10" s="30">
        <f>SUM(E11:E17)</f>
        <v>23439.600000000002</v>
      </c>
      <c r="F10" s="30">
        <f>SUM(F11:F17)</f>
        <v>23439.600000000002</v>
      </c>
      <c r="G10" s="83">
        <f>SUM(G11:G17)</f>
        <v>22752.7</v>
      </c>
      <c r="H10" s="99">
        <f>SUM(H11:H18)</f>
        <v>0.22908385387090663</v>
      </c>
      <c r="I10" s="33">
        <f t="shared" ref="I10:I17" si="0">G10-F10</f>
        <v>-686.90000000000146</v>
      </c>
      <c r="J10" s="34">
        <f>G10/E10</f>
        <v>0.97069489240430717</v>
      </c>
      <c r="K10" s="34">
        <f>G10/F10</f>
        <v>0.97069489240430717</v>
      </c>
      <c r="L10" s="35">
        <f>G10-C10</f>
        <v>4733.7000000000007</v>
      </c>
      <c r="M10" s="36">
        <f t="shared" ref="M10:M53" si="1">G10/C10-100%</f>
        <v>0.26270603252122759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3"/>
      <c r="BZ10" s="3"/>
      <c r="CA10" s="3"/>
      <c r="CB10" s="3"/>
    </row>
    <row r="11" spans="1:80" ht="27" customHeight="1">
      <c r="A11" s="93" t="s">
        <v>66</v>
      </c>
      <c r="B11" s="38" t="s">
        <v>31</v>
      </c>
      <c r="C11" s="39">
        <v>2764.8</v>
      </c>
      <c r="D11" s="40">
        <v>2812.7</v>
      </c>
      <c r="E11" s="39">
        <v>3112.7</v>
      </c>
      <c r="F11" s="39">
        <v>3112.7</v>
      </c>
      <c r="G11" s="39">
        <v>3063.6</v>
      </c>
      <c r="H11" s="41">
        <f>G11/$G$8</f>
        <v>3.0845626880278369E-2</v>
      </c>
      <c r="I11" s="42">
        <f t="shared" si="0"/>
        <v>-49.099999999999909</v>
      </c>
      <c r="J11" s="43">
        <f>G11/E11</f>
        <v>0.98422591319433295</v>
      </c>
      <c r="K11" s="43">
        <f t="shared" ref="K11:K17" si="2">G11/F11</f>
        <v>0.98422591319433295</v>
      </c>
      <c r="L11" s="44">
        <f>G11-C11</f>
        <v>298.79999999999973</v>
      </c>
      <c r="M11" s="45">
        <f>G11/C11-100%</f>
        <v>0.10807291666666652</v>
      </c>
    </row>
    <row r="12" spans="1:80" ht="24.75" customHeight="1">
      <c r="A12" s="46" t="s">
        <v>74</v>
      </c>
      <c r="B12" s="38" t="s">
        <v>32</v>
      </c>
      <c r="C12" s="39">
        <v>206.4</v>
      </c>
      <c r="D12" s="40">
        <v>226.1</v>
      </c>
      <c r="E12" s="39">
        <v>226.1</v>
      </c>
      <c r="F12" s="39">
        <v>226.1</v>
      </c>
      <c r="G12" s="39">
        <v>212.2</v>
      </c>
      <c r="H12" s="41">
        <f t="shared" ref="H12:H53" si="3">G12/$G$8</f>
        <v>2.136519788482527E-3</v>
      </c>
      <c r="I12" s="42">
        <f t="shared" si="0"/>
        <v>-13.900000000000006</v>
      </c>
      <c r="J12" s="43">
        <f>G12/E12</f>
        <v>0.93852277753206548</v>
      </c>
      <c r="K12" s="43">
        <f t="shared" si="2"/>
        <v>0.93852277753206548</v>
      </c>
      <c r="L12" s="44">
        <f>G12-C12</f>
        <v>5.7999999999999829</v>
      </c>
      <c r="M12" s="45">
        <f>G12/C12-100%</f>
        <v>2.8100775193798277E-2</v>
      </c>
    </row>
    <row r="13" spans="1:80" ht="16.5" customHeight="1">
      <c r="A13" s="37" t="s">
        <v>67</v>
      </c>
      <c r="B13" s="38" t="s">
        <v>33</v>
      </c>
      <c r="C13" s="47">
        <v>13438.3</v>
      </c>
      <c r="D13" s="40">
        <v>14837.2</v>
      </c>
      <c r="E13" s="47">
        <v>14861.9</v>
      </c>
      <c r="F13" s="47">
        <v>14861.9</v>
      </c>
      <c r="G13" s="47">
        <v>14304.3</v>
      </c>
      <c r="H13" s="41">
        <f t="shared" si="3"/>
        <v>0.14402177196225546</v>
      </c>
      <c r="I13" s="42">
        <f t="shared" si="0"/>
        <v>-557.60000000000036</v>
      </c>
      <c r="J13" s="43">
        <f t="shared" ref="J13" si="4">G13/E13</f>
        <v>0.96248124398630053</v>
      </c>
      <c r="K13" s="43">
        <f t="shared" ref="K13" si="5">G13/F13</f>
        <v>0.96248124398630053</v>
      </c>
      <c r="L13" s="44">
        <f t="shared" ref="L13:L16" si="6">G13-C13</f>
        <v>866</v>
      </c>
      <c r="M13" s="45">
        <f t="shared" ref="M13:M20" si="7">G13/C13-100%</f>
        <v>6.4442675040741859E-2</v>
      </c>
    </row>
    <row r="14" spans="1:80" ht="39" customHeight="1">
      <c r="A14" s="48" t="s">
        <v>75</v>
      </c>
      <c r="B14" s="38" t="s">
        <v>34</v>
      </c>
      <c r="C14" s="90">
        <v>528.20000000000005</v>
      </c>
      <c r="D14" s="40">
        <v>560.9</v>
      </c>
      <c r="E14" s="39">
        <v>560.9</v>
      </c>
      <c r="F14" s="39">
        <v>560.9</v>
      </c>
      <c r="G14" s="90">
        <v>560.9</v>
      </c>
      <c r="H14" s="41">
        <f t="shared" si="3"/>
        <v>5.6473795917052283E-3</v>
      </c>
      <c r="I14" s="42">
        <f t="shared" si="0"/>
        <v>0</v>
      </c>
      <c r="J14" s="43">
        <f t="shared" ref="J14:J17" si="8">G14/E14</f>
        <v>1</v>
      </c>
      <c r="K14" s="43">
        <f t="shared" si="2"/>
        <v>1</v>
      </c>
      <c r="L14" s="44">
        <f t="shared" si="6"/>
        <v>32.699999999999932</v>
      </c>
      <c r="M14" s="45">
        <f t="shared" si="7"/>
        <v>6.1908368042407957E-2</v>
      </c>
    </row>
    <row r="15" spans="1:80" ht="25.5" hidden="1" customHeight="1">
      <c r="A15" s="94" t="s">
        <v>69</v>
      </c>
      <c r="B15" s="38" t="s">
        <v>35</v>
      </c>
      <c r="C15" s="39">
        <v>0</v>
      </c>
      <c r="D15" s="40">
        <v>0</v>
      </c>
      <c r="E15" s="39">
        <v>0</v>
      </c>
      <c r="F15" s="39">
        <v>0</v>
      </c>
      <c r="G15" s="39">
        <v>0</v>
      </c>
      <c r="H15" s="41">
        <f t="shared" si="3"/>
        <v>0</v>
      </c>
      <c r="I15" s="42">
        <f t="shared" si="0"/>
        <v>0</v>
      </c>
      <c r="J15" s="43" t="e">
        <f t="shared" si="8"/>
        <v>#DIV/0!</v>
      </c>
      <c r="K15" s="43" t="e">
        <f t="shared" si="2"/>
        <v>#DIV/0!</v>
      </c>
      <c r="L15" s="44">
        <f t="shared" si="6"/>
        <v>0</v>
      </c>
      <c r="M15" s="45" t="e">
        <f t="shared" si="7"/>
        <v>#DIV/0!</v>
      </c>
    </row>
    <row r="16" spans="1:80" ht="14.25" customHeight="1">
      <c r="A16" s="37" t="s">
        <v>2</v>
      </c>
      <c r="B16" s="38" t="s">
        <v>37</v>
      </c>
      <c r="C16" s="39">
        <v>0</v>
      </c>
      <c r="D16" s="49">
        <v>50</v>
      </c>
      <c r="E16" s="90">
        <v>50</v>
      </c>
      <c r="F16" s="90">
        <v>50</v>
      </c>
      <c r="G16" s="39">
        <v>0</v>
      </c>
      <c r="H16" s="41">
        <f t="shared" si="3"/>
        <v>0</v>
      </c>
      <c r="I16" s="42">
        <f t="shared" si="0"/>
        <v>-50</v>
      </c>
      <c r="J16" s="43">
        <f t="shared" si="8"/>
        <v>0</v>
      </c>
      <c r="K16" s="43">
        <f t="shared" si="2"/>
        <v>0</v>
      </c>
      <c r="L16" s="44">
        <f t="shared" si="6"/>
        <v>0</v>
      </c>
      <c r="M16" s="45" t="s">
        <v>29</v>
      </c>
    </row>
    <row r="17" spans="1:80" ht="14.25" customHeight="1">
      <c r="A17" s="37" t="s">
        <v>3</v>
      </c>
      <c r="B17" s="38" t="s">
        <v>36</v>
      </c>
      <c r="C17" s="90">
        <v>1081.3</v>
      </c>
      <c r="D17" s="49">
        <v>546.9</v>
      </c>
      <c r="E17" s="39">
        <v>4628</v>
      </c>
      <c r="F17" s="39">
        <v>4628</v>
      </c>
      <c r="G17" s="90">
        <v>4611.7</v>
      </c>
      <c r="H17" s="41">
        <f t="shared" si="3"/>
        <v>4.6432555648185062E-2</v>
      </c>
      <c r="I17" s="42">
        <f t="shared" si="0"/>
        <v>-16.300000000000182</v>
      </c>
      <c r="J17" s="43">
        <f t="shared" si="8"/>
        <v>0.99647796024200519</v>
      </c>
      <c r="K17" s="43">
        <f t="shared" si="2"/>
        <v>0.99647796024200519</v>
      </c>
      <c r="L17" s="44">
        <f t="shared" ref="L17" si="9">G17-C17</f>
        <v>3530.3999999999996</v>
      </c>
      <c r="M17" s="45">
        <f t="shared" si="7"/>
        <v>3.2649588458337186</v>
      </c>
    </row>
    <row r="18" spans="1:80" ht="45" hidden="1" customHeight="1">
      <c r="A18" s="37"/>
      <c r="B18" s="38"/>
      <c r="C18" s="90"/>
      <c r="D18" s="49"/>
      <c r="E18" s="39"/>
      <c r="F18" s="39"/>
      <c r="G18" s="39"/>
      <c r="H18" s="50">
        <f t="shared" si="3"/>
        <v>0</v>
      </c>
      <c r="I18" s="42">
        <f>E18-D18</f>
        <v>0</v>
      </c>
      <c r="J18" s="43" t="e">
        <f>E18/C18-100%</f>
        <v>#DIV/0!</v>
      </c>
      <c r="K18" s="43" t="e">
        <f>F18/E18-100%</f>
        <v>#DIV/0!</v>
      </c>
      <c r="L18" s="44">
        <f>G18-C18</f>
        <v>0</v>
      </c>
      <c r="M18" s="45" t="e">
        <f t="shared" si="7"/>
        <v>#DIV/0!</v>
      </c>
    </row>
    <row r="19" spans="1:80" s="2" customFormat="1" ht="20.100000000000001" customHeight="1">
      <c r="A19" s="51" t="s">
        <v>15</v>
      </c>
      <c r="B19" s="52" t="s">
        <v>48</v>
      </c>
      <c r="C19" s="83">
        <f t="shared" ref="C19" si="10">C20</f>
        <v>207.7</v>
      </c>
      <c r="D19" s="53">
        <f t="shared" ref="D19:G19" si="11">D20</f>
        <v>323.39999999999998</v>
      </c>
      <c r="E19" s="30">
        <f t="shared" si="11"/>
        <v>323.39999999999998</v>
      </c>
      <c r="F19" s="30">
        <f t="shared" si="11"/>
        <v>323.39999999999998</v>
      </c>
      <c r="G19" s="30">
        <f t="shared" si="11"/>
        <v>323.39999999999998</v>
      </c>
      <c r="H19" s="32">
        <f>SUM(H20:H20)</f>
        <v>3.2561286503074893E-3</v>
      </c>
      <c r="I19" s="33">
        <f>G19-F19</f>
        <v>0</v>
      </c>
      <c r="J19" s="34">
        <f>G19/E19</f>
        <v>1</v>
      </c>
      <c r="K19" s="34">
        <f>G19/F19</f>
        <v>1</v>
      </c>
      <c r="L19" s="35">
        <f>G19-C19</f>
        <v>115.69999999999999</v>
      </c>
      <c r="M19" s="85">
        <f t="shared" si="7"/>
        <v>0.55705344246509392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3"/>
      <c r="BZ19" s="3"/>
      <c r="CA19" s="3"/>
      <c r="CB19" s="3"/>
    </row>
    <row r="20" spans="1:80" ht="18" customHeight="1">
      <c r="A20" s="54" t="s">
        <v>59</v>
      </c>
      <c r="B20" s="55" t="s">
        <v>62</v>
      </c>
      <c r="C20" s="56">
        <v>207.7</v>
      </c>
      <c r="D20" s="57">
        <v>323.39999999999998</v>
      </c>
      <c r="E20" s="56">
        <v>323.39999999999998</v>
      </c>
      <c r="F20" s="56">
        <v>323.39999999999998</v>
      </c>
      <c r="G20" s="56">
        <v>323.39999999999998</v>
      </c>
      <c r="H20" s="50">
        <f t="shared" si="3"/>
        <v>3.2561286503074893E-3</v>
      </c>
      <c r="I20" s="42">
        <f t="shared" ref="I20" si="12">G20-F20</f>
        <v>0</v>
      </c>
      <c r="J20" s="43">
        <f>G20/E20</f>
        <v>1</v>
      </c>
      <c r="K20" s="43">
        <f>G20/F20</f>
        <v>1</v>
      </c>
      <c r="L20" s="44">
        <f>G20-C20</f>
        <v>115.69999999999999</v>
      </c>
      <c r="M20" s="45">
        <f t="shared" si="7"/>
        <v>0.55705344246509392</v>
      </c>
    </row>
    <row r="21" spans="1:80" s="2" customFormat="1" ht="29.25" customHeight="1">
      <c r="A21" s="51" t="s">
        <v>16</v>
      </c>
      <c r="B21" s="58" t="s">
        <v>49</v>
      </c>
      <c r="C21" s="83">
        <f>SUM(C23:C25)</f>
        <v>2772.2</v>
      </c>
      <c r="D21" s="31">
        <f>SUM(D23:D25)</f>
        <v>2798.1</v>
      </c>
      <c r="E21" s="30">
        <f>SUM(E23:E25)</f>
        <v>2734.5</v>
      </c>
      <c r="F21" s="30">
        <f>SUM(F23:F25)</f>
        <v>2734.5</v>
      </c>
      <c r="G21" s="83">
        <f>SUM(G23:G25)</f>
        <v>2664.6</v>
      </c>
      <c r="H21" s="32">
        <f>SUM(H22:H24)</f>
        <v>2.6323897205407953E-2</v>
      </c>
      <c r="I21" s="33">
        <f>G21-F21</f>
        <v>-69.900000000000091</v>
      </c>
      <c r="J21" s="34">
        <f>G21/E21</f>
        <v>0.97443773998902905</v>
      </c>
      <c r="K21" s="34">
        <f>G21/F21</f>
        <v>0.97443773998902905</v>
      </c>
      <c r="L21" s="35">
        <f>G21-C21</f>
        <v>-107.59999999999991</v>
      </c>
      <c r="M21" s="36">
        <f t="shared" si="1"/>
        <v>-3.881393838828362E-2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3"/>
      <c r="BZ21" s="3"/>
      <c r="CA21" s="3"/>
      <c r="CB21" s="3"/>
    </row>
    <row r="22" spans="1:80" s="5" customFormat="1" ht="20.100000000000001" hidden="1" customHeight="1">
      <c r="A22" s="37" t="s">
        <v>4</v>
      </c>
      <c r="B22" s="59" t="s">
        <v>70</v>
      </c>
      <c r="C22" s="104"/>
      <c r="D22" s="61"/>
      <c r="E22" s="60"/>
      <c r="F22" s="60"/>
      <c r="G22" s="60"/>
      <c r="H22" s="41">
        <f t="shared" si="3"/>
        <v>0</v>
      </c>
      <c r="I22" s="62">
        <f>E22-D22</f>
        <v>0</v>
      </c>
      <c r="J22" s="43">
        <v>0</v>
      </c>
      <c r="K22" s="34" t="e">
        <f t="shared" ref="K22:K23" si="13">G22/F22</f>
        <v>#DIV/0!</v>
      </c>
      <c r="L22" s="35">
        <f t="shared" ref="L22:L23" si="14">G22-C22</f>
        <v>0</v>
      </c>
      <c r="M22" s="36" t="e">
        <f t="shared" si="1"/>
        <v>#DIV/0!</v>
      </c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</row>
    <row r="23" spans="1:80" s="5" customFormat="1" ht="29.4" customHeight="1">
      <c r="A23" s="92" t="s">
        <v>84</v>
      </c>
      <c r="B23" s="59" t="s">
        <v>56</v>
      </c>
      <c r="C23" s="98">
        <v>2017.6</v>
      </c>
      <c r="D23" s="63">
        <v>2152.5</v>
      </c>
      <c r="E23" s="47">
        <v>2088.9</v>
      </c>
      <c r="F23" s="47">
        <v>2088.9</v>
      </c>
      <c r="G23" s="98">
        <v>2077.8000000000002</v>
      </c>
      <c r="H23" s="50">
        <f>G23/$G$8</f>
        <v>2.0920173499099883E-2</v>
      </c>
      <c r="I23" s="42">
        <f t="shared" ref="I23:I29" si="15">G23-F23</f>
        <v>-11.099999999999909</v>
      </c>
      <c r="J23" s="43">
        <f t="shared" ref="J23" si="16">G23/E23</f>
        <v>0.9946861984776677</v>
      </c>
      <c r="K23" s="84">
        <f t="shared" si="13"/>
        <v>0.9946861984776677</v>
      </c>
      <c r="L23" s="64">
        <f t="shared" si="14"/>
        <v>60.200000000000273</v>
      </c>
      <c r="M23" s="88">
        <f t="shared" si="1"/>
        <v>2.9837430610626603E-2</v>
      </c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</row>
    <row r="24" spans="1:80" ht="17.25" customHeight="1">
      <c r="A24" s="37" t="s">
        <v>83</v>
      </c>
      <c r="B24" s="38" t="s">
        <v>57</v>
      </c>
      <c r="C24" s="39">
        <v>706.4</v>
      </c>
      <c r="D24" s="40">
        <v>595.5</v>
      </c>
      <c r="E24" s="39">
        <v>595.5</v>
      </c>
      <c r="F24" s="39">
        <v>595.5</v>
      </c>
      <c r="G24" s="39">
        <v>536.70000000000005</v>
      </c>
      <c r="H24" s="50">
        <f t="shared" si="3"/>
        <v>5.4037237063080694E-3</v>
      </c>
      <c r="I24" s="42">
        <f t="shared" si="15"/>
        <v>-58.799999999999955</v>
      </c>
      <c r="J24" s="43">
        <f>G24/E24</f>
        <v>0.90125944584382878</v>
      </c>
      <c r="K24" s="43">
        <f>G24/F24</f>
        <v>0.90125944584382878</v>
      </c>
      <c r="L24" s="44">
        <f t="shared" ref="L24:L25" si="17">G24-C24</f>
        <v>-169.69999999999993</v>
      </c>
      <c r="M24" s="45">
        <f t="shared" si="1"/>
        <v>-0.24023216308040762</v>
      </c>
    </row>
    <row r="25" spans="1:80" ht="25.5" customHeight="1">
      <c r="A25" s="93" t="s">
        <v>79</v>
      </c>
      <c r="B25" s="38" t="s">
        <v>80</v>
      </c>
      <c r="C25" s="39">
        <v>48.2</v>
      </c>
      <c r="D25" s="40">
        <v>50.1</v>
      </c>
      <c r="E25" s="39">
        <v>50.1</v>
      </c>
      <c r="F25" s="39">
        <v>50.1</v>
      </c>
      <c r="G25" s="39">
        <v>50.1</v>
      </c>
      <c r="H25" s="50">
        <f t="shared" si="3"/>
        <v>5.0442809332221781E-4</v>
      </c>
      <c r="I25" s="42">
        <f t="shared" si="15"/>
        <v>0</v>
      </c>
      <c r="J25" s="43">
        <f>G25/E25</f>
        <v>1</v>
      </c>
      <c r="K25" s="43">
        <f>G25/F25</f>
        <v>1</v>
      </c>
      <c r="L25" s="44">
        <f t="shared" si="17"/>
        <v>1.8999999999999986</v>
      </c>
      <c r="M25" s="45">
        <f t="shared" si="1"/>
        <v>3.9419087136929321E-2</v>
      </c>
    </row>
    <row r="26" spans="1:80" s="2" customFormat="1" ht="16.5" customHeight="1">
      <c r="A26" s="51" t="s">
        <v>17</v>
      </c>
      <c r="B26" s="52" t="s">
        <v>50</v>
      </c>
      <c r="C26" s="105">
        <f>SUM(C27:C29)</f>
        <v>2560.5</v>
      </c>
      <c r="D26" s="31">
        <f t="shared" ref="D26:G26" si="18">SUM(D27:D30)</f>
        <v>16841</v>
      </c>
      <c r="E26" s="30">
        <f t="shared" si="18"/>
        <v>13361.6</v>
      </c>
      <c r="F26" s="30">
        <f t="shared" ref="F26" si="19">SUM(F27:F30)</f>
        <v>13361.6</v>
      </c>
      <c r="G26" s="83">
        <f t="shared" si="18"/>
        <v>13240.2</v>
      </c>
      <c r="H26" s="32">
        <f>SUM(H27:H30)</f>
        <v>0.13330796090229197</v>
      </c>
      <c r="I26" s="33">
        <f t="shared" si="15"/>
        <v>-121.39999999999964</v>
      </c>
      <c r="J26" s="34">
        <f>G26/E26</f>
        <v>0.99091426176505815</v>
      </c>
      <c r="K26" s="73">
        <f>G26/F26</f>
        <v>0.99091426176505815</v>
      </c>
      <c r="L26" s="35">
        <f>G26-C26</f>
        <v>10679.7</v>
      </c>
      <c r="M26" s="86">
        <f t="shared" si="1"/>
        <v>4.1709431751611019</v>
      </c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3"/>
      <c r="BZ26" s="3"/>
      <c r="CA26" s="3"/>
      <c r="CB26" s="3"/>
    </row>
    <row r="27" spans="1:80" ht="15" customHeight="1">
      <c r="A27" s="37" t="s">
        <v>18</v>
      </c>
      <c r="B27" s="38" t="s">
        <v>38</v>
      </c>
      <c r="C27" s="90">
        <v>204.8</v>
      </c>
      <c r="D27" s="40">
        <v>10965</v>
      </c>
      <c r="E27" s="39">
        <v>7331.3</v>
      </c>
      <c r="F27" s="39">
        <v>7331.3</v>
      </c>
      <c r="G27" s="90">
        <v>7331.1</v>
      </c>
      <c r="H27" s="41">
        <f t="shared" si="3"/>
        <v>7.3812630637814583E-2</v>
      </c>
      <c r="I27" s="42">
        <f t="shared" si="15"/>
        <v>-0.1999999999998181</v>
      </c>
      <c r="J27" s="84">
        <f>G27/E27</f>
        <v>0.99997271970864654</v>
      </c>
      <c r="K27" s="84">
        <f>G27/F27</f>
        <v>0.99997271970864654</v>
      </c>
      <c r="L27" s="64">
        <f t="shared" ref="L27" si="20">G27-C27</f>
        <v>7126.3</v>
      </c>
      <c r="M27" s="45">
        <f t="shared" si="1"/>
        <v>34.79638671875</v>
      </c>
    </row>
    <row r="28" spans="1:80" ht="12" customHeight="1">
      <c r="A28" s="37" t="s">
        <v>68</v>
      </c>
      <c r="B28" s="38" t="s">
        <v>64</v>
      </c>
      <c r="C28" s="47">
        <v>2345.6999999999998</v>
      </c>
      <c r="D28" s="40">
        <v>5866</v>
      </c>
      <c r="E28" s="39">
        <v>6020.3</v>
      </c>
      <c r="F28" s="39">
        <v>6020.3</v>
      </c>
      <c r="G28" s="47">
        <v>5899.1</v>
      </c>
      <c r="H28" s="41">
        <f t="shared" si="3"/>
        <v>5.9394646014313268E-2</v>
      </c>
      <c r="I28" s="42">
        <f t="shared" si="15"/>
        <v>-121.19999999999982</v>
      </c>
      <c r="J28" s="43">
        <f t="shared" ref="J28:J30" si="21">G28/E28</f>
        <v>0.97986811288473996</v>
      </c>
      <c r="K28" s="84">
        <f t="shared" ref="K28" si="22">G28/F28</f>
        <v>0.97986811288473996</v>
      </c>
      <c r="L28" s="97">
        <f>G28-C28</f>
        <v>3553.4000000000005</v>
      </c>
      <c r="M28" s="45">
        <f t="shared" si="1"/>
        <v>1.5148569723323533</v>
      </c>
    </row>
    <row r="29" spans="1:80" ht="15.6" customHeight="1">
      <c r="A29" s="37" t="s">
        <v>19</v>
      </c>
      <c r="B29" s="65" t="s">
        <v>77</v>
      </c>
      <c r="C29" s="39">
        <v>10</v>
      </c>
      <c r="D29" s="40">
        <v>10</v>
      </c>
      <c r="E29" s="39">
        <v>10</v>
      </c>
      <c r="F29" s="39">
        <v>10</v>
      </c>
      <c r="G29" s="39">
        <v>10</v>
      </c>
      <c r="H29" s="41">
        <f t="shared" si="3"/>
        <v>1.0068425016411532E-4</v>
      </c>
      <c r="I29" s="42">
        <f t="shared" si="15"/>
        <v>0</v>
      </c>
      <c r="J29" s="43">
        <f t="shared" si="21"/>
        <v>1</v>
      </c>
      <c r="K29" s="84" t="s">
        <v>29</v>
      </c>
      <c r="L29" s="97">
        <f>G29-C29</f>
        <v>0</v>
      </c>
      <c r="M29" s="45">
        <f t="shared" si="1"/>
        <v>0</v>
      </c>
    </row>
    <row r="30" spans="1:80" ht="20.100000000000001" hidden="1" customHeight="1">
      <c r="A30" s="37"/>
      <c r="B30" s="65"/>
      <c r="C30" s="91">
        <f>SUM(C31:C34)</f>
        <v>54004.799999999996</v>
      </c>
      <c r="D30" s="68"/>
      <c r="E30" s="67"/>
      <c r="F30" s="67"/>
      <c r="G30" s="67"/>
      <c r="H30" s="41">
        <f t="shared" si="3"/>
        <v>0</v>
      </c>
      <c r="I30" s="66">
        <f>E30-D30</f>
        <v>0</v>
      </c>
      <c r="J30" s="43" t="e">
        <f t="shared" si="21"/>
        <v>#DIV/0!</v>
      </c>
      <c r="K30" s="43" t="e">
        <f>F30/E30-100%</f>
        <v>#DIV/0!</v>
      </c>
      <c r="L30" s="44">
        <f t="shared" ref="L30:L53" si="23">G30-C30</f>
        <v>-54004.799999999996</v>
      </c>
      <c r="M30" s="45">
        <f t="shared" si="1"/>
        <v>-1</v>
      </c>
    </row>
    <row r="31" spans="1:80" s="2" customFormat="1" ht="20.100000000000001" customHeight="1">
      <c r="A31" s="51" t="s">
        <v>20</v>
      </c>
      <c r="B31" s="58" t="s">
        <v>51</v>
      </c>
      <c r="C31" s="105">
        <f>SUM(C32:C35)</f>
        <v>27102.399999999998</v>
      </c>
      <c r="D31" s="31">
        <f>SUM(D32:D35)</f>
        <v>23737.000000000004</v>
      </c>
      <c r="E31" s="30">
        <f>SUM(E32:E35)</f>
        <v>57574.799999999996</v>
      </c>
      <c r="F31" s="30">
        <f>SUM(F32:F35)</f>
        <v>57574.799999999996</v>
      </c>
      <c r="G31" s="30">
        <f>SUM(G32:G35)</f>
        <v>57231.700000000004</v>
      </c>
      <c r="H31" s="32">
        <f>SUM(H32:H36)</f>
        <v>0.57623308001175977</v>
      </c>
      <c r="I31" s="33">
        <f>G31-F31</f>
        <v>-343.09999999999127</v>
      </c>
      <c r="J31" s="34">
        <f>G31/E31</f>
        <v>0.99404079562586423</v>
      </c>
      <c r="K31" s="34">
        <f>G31/F31</f>
        <v>0.99404079562586423</v>
      </c>
      <c r="L31" s="35">
        <f>G31-C31</f>
        <v>30129.300000000007</v>
      </c>
      <c r="M31" s="36">
        <f t="shared" si="1"/>
        <v>1.1116838361178347</v>
      </c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3"/>
      <c r="BZ31" s="3"/>
      <c r="CA31" s="3"/>
      <c r="CB31" s="3"/>
    </row>
    <row r="32" spans="1:80" ht="13.5" customHeight="1">
      <c r="A32" s="37" t="s">
        <v>5</v>
      </c>
      <c r="B32" s="65" t="s">
        <v>39</v>
      </c>
      <c r="C32" s="91">
        <v>231.1</v>
      </c>
      <c r="D32" s="68">
        <v>2716.2</v>
      </c>
      <c r="E32" s="60">
        <v>30905.599999999999</v>
      </c>
      <c r="F32" s="60">
        <v>30905.599999999999</v>
      </c>
      <c r="G32" s="91">
        <v>30832.400000000001</v>
      </c>
      <c r="H32" s="41">
        <f t="shared" si="3"/>
        <v>0.3104337074760069</v>
      </c>
      <c r="I32" s="42">
        <f>G32-F32</f>
        <v>-73.19999999999709</v>
      </c>
      <c r="J32" s="43">
        <f t="shared" ref="J32" si="24">G32/E32</f>
        <v>0.99763149720439026</v>
      </c>
      <c r="K32" s="82">
        <f>G32/F32</f>
        <v>0.99763149720439026</v>
      </c>
      <c r="L32" s="44">
        <f t="shared" ref="L32" si="25">G32-C32</f>
        <v>30601.300000000003</v>
      </c>
      <c r="M32" s="88">
        <f t="shared" si="1"/>
        <v>132.41583729987019</v>
      </c>
    </row>
    <row r="33" spans="1:80" ht="16.5" customHeight="1">
      <c r="A33" s="37" t="s">
        <v>6</v>
      </c>
      <c r="B33" s="65" t="s">
        <v>40</v>
      </c>
      <c r="C33" s="67">
        <v>20188.3</v>
      </c>
      <c r="D33" s="68">
        <v>14929.7</v>
      </c>
      <c r="E33" s="60">
        <v>17808.099999999999</v>
      </c>
      <c r="F33" s="60">
        <v>17808.099999999999</v>
      </c>
      <c r="G33" s="67">
        <v>17803.099999999999</v>
      </c>
      <c r="H33" s="41">
        <f t="shared" si="3"/>
        <v>0.17924917740967614</v>
      </c>
      <c r="I33" s="42">
        <f>G33-F33</f>
        <v>-5</v>
      </c>
      <c r="J33" s="43">
        <f t="shared" ref="J33" si="26">G33/E33</f>
        <v>0.99971922889022413</v>
      </c>
      <c r="K33" s="43">
        <f t="shared" ref="K33" si="27">G33/F33</f>
        <v>0.99971922889022413</v>
      </c>
      <c r="L33" s="44">
        <f t="shared" ref="L33" si="28">G33-C33</f>
        <v>-2385.2000000000007</v>
      </c>
      <c r="M33" s="45">
        <f t="shared" ref="M33" si="29">G33/C33-100%</f>
        <v>-0.11814763996968547</v>
      </c>
    </row>
    <row r="34" spans="1:80" ht="12.75" customHeight="1">
      <c r="A34" s="37" t="s">
        <v>7</v>
      </c>
      <c r="B34" s="65" t="s">
        <v>41</v>
      </c>
      <c r="C34" s="67">
        <v>6483</v>
      </c>
      <c r="D34" s="68">
        <v>5791.4</v>
      </c>
      <c r="E34" s="67">
        <v>8561.4</v>
      </c>
      <c r="F34" s="67">
        <v>8561.4</v>
      </c>
      <c r="G34" s="67">
        <v>8336.7999999999993</v>
      </c>
      <c r="H34" s="41">
        <f t="shared" si="3"/>
        <v>8.3938445676819656E-2</v>
      </c>
      <c r="I34" s="42">
        <f>G34-F34</f>
        <v>-224.60000000000036</v>
      </c>
      <c r="J34" s="43">
        <f>G34/E34</f>
        <v>0.97376597285490685</v>
      </c>
      <c r="K34" s="43">
        <f>G34/F34</f>
        <v>0.97376597285490685</v>
      </c>
      <c r="L34" s="44">
        <f>G34-C34</f>
        <v>1853.7999999999993</v>
      </c>
      <c r="M34" s="45">
        <f t="shared" si="1"/>
        <v>0.28594786364337477</v>
      </c>
    </row>
    <row r="35" spans="1:80" ht="24.6" customHeight="1">
      <c r="A35" s="37" t="s">
        <v>8</v>
      </c>
      <c r="B35" s="65" t="s">
        <v>60</v>
      </c>
      <c r="C35" s="67">
        <v>200</v>
      </c>
      <c r="D35" s="68">
        <v>299.7</v>
      </c>
      <c r="E35" s="67">
        <v>299.7</v>
      </c>
      <c r="F35" s="67">
        <v>299.7</v>
      </c>
      <c r="G35" s="67">
        <v>259.39999999999998</v>
      </c>
      <c r="H35" s="41">
        <f t="shared" si="3"/>
        <v>2.611749449257151E-3</v>
      </c>
      <c r="I35" s="42">
        <f>G35-F35</f>
        <v>-40.300000000000011</v>
      </c>
      <c r="J35" s="43">
        <f>G35/E35</f>
        <v>0.86553219886553212</v>
      </c>
      <c r="K35" s="43">
        <f>G35/F35</f>
        <v>0.86553219886553212</v>
      </c>
      <c r="L35" s="44">
        <f>G35-C35</f>
        <v>59.399999999999977</v>
      </c>
      <c r="M35" s="45">
        <f t="shared" si="1"/>
        <v>0.29699999999999993</v>
      </c>
    </row>
    <row r="36" spans="1:80" ht="18.75" hidden="1" customHeight="1">
      <c r="A36" s="69"/>
      <c r="B36" s="70"/>
      <c r="C36" s="91">
        <f>SUM(C37:C40)</f>
        <v>295</v>
      </c>
      <c r="D36" s="68"/>
      <c r="E36" s="67"/>
      <c r="F36" s="67"/>
      <c r="G36" s="67"/>
      <c r="H36" s="41">
        <f t="shared" si="3"/>
        <v>0</v>
      </c>
      <c r="I36" s="71"/>
      <c r="J36" s="43">
        <f>E36/C36-100%</f>
        <v>-1</v>
      </c>
      <c r="K36" s="43" t="e">
        <f>F36/E36-100%</f>
        <v>#DIV/0!</v>
      </c>
      <c r="L36" s="72"/>
      <c r="M36" s="45">
        <f t="shared" si="1"/>
        <v>-1</v>
      </c>
    </row>
    <row r="37" spans="1:80" s="2" customFormat="1" ht="16.2" customHeight="1">
      <c r="A37" s="51" t="s">
        <v>21</v>
      </c>
      <c r="B37" s="58" t="s">
        <v>52</v>
      </c>
      <c r="C37" s="105">
        <f>SUM(C38:C40)</f>
        <v>147.5</v>
      </c>
      <c r="D37" s="31">
        <f>SUM(D38:D41)</f>
        <v>144</v>
      </c>
      <c r="E37" s="30">
        <f>SUM(E38:E41)</f>
        <v>165.5</v>
      </c>
      <c r="F37" s="30">
        <f>SUM(F38:F41)</f>
        <v>165.5</v>
      </c>
      <c r="G37" s="30">
        <f>SUM(G38:G41)</f>
        <v>165.5</v>
      </c>
      <c r="H37" s="32">
        <f>SUM(H38:H42)</f>
        <v>1.6663243402161086E-3</v>
      </c>
      <c r="I37" s="33">
        <f>G37-F37</f>
        <v>0</v>
      </c>
      <c r="J37" s="34">
        <f>G37/E37</f>
        <v>1</v>
      </c>
      <c r="K37" s="73">
        <f>G37/F37</f>
        <v>1</v>
      </c>
      <c r="L37" s="35">
        <f>G37-C37</f>
        <v>18</v>
      </c>
      <c r="M37" s="36">
        <f t="shared" ref="M37" si="30">G37/C37-100%</f>
        <v>0.12203389830508482</v>
      </c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3"/>
      <c r="BZ37" s="3"/>
      <c r="CA37" s="3"/>
      <c r="CB37" s="3"/>
    </row>
    <row r="38" spans="1:80" ht="20.100000000000001" hidden="1" customHeight="1">
      <c r="A38" s="37" t="s">
        <v>22</v>
      </c>
      <c r="B38" s="65" t="s">
        <v>71</v>
      </c>
      <c r="C38" s="91"/>
      <c r="D38" s="68"/>
      <c r="E38" s="67"/>
      <c r="F38" s="67"/>
      <c r="G38" s="67"/>
      <c r="H38" s="41">
        <f t="shared" si="3"/>
        <v>0</v>
      </c>
      <c r="I38" s="33">
        <f t="shared" ref="I38:I39" si="31">G38-F38</f>
        <v>0</v>
      </c>
      <c r="J38" s="34" t="e">
        <f t="shared" ref="J38:J39" si="32">G38/E38</f>
        <v>#DIV/0!</v>
      </c>
      <c r="K38" s="73" t="e">
        <f t="shared" ref="K38:K39" si="33">G38/F38</f>
        <v>#DIV/0!</v>
      </c>
      <c r="L38" s="44">
        <f t="shared" si="23"/>
        <v>0</v>
      </c>
      <c r="M38" s="45" t="e">
        <f t="shared" si="1"/>
        <v>#DIV/0!</v>
      </c>
    </row>
    <row r="39" spans="1:80" ht="27" customHeight="1">
      <c r="A39" s="37" t="s">
        <v>82</v>
      </c>
      <c r="B39" s="65" t="s">
        <v>81</v>
      </c>
      <c r="C39" s="67">
        <v>17.5</v>
      </c>
      <c r="D39" s="68">
        <v>14</v>
      </c>
      <c r="E39" s="67">
        <v>35.5</v>
      </c>
      <c r="F39" s="67">
        <v>35.5</v>
      </c>
      <c r="G39" s="67">
        <v>35.5</v>
      </c>
      <c r="H39" s="41">
        <f t="shared" si="3"/>
        <v>3.5742908808260939E-4</v>
      </c>
      <c r="I39" s="100">
        <f t="shared" si="31"/>
        <v>0</v>
      </c>
      <c r="J39" s="82">
        <f t="shared" si="32"/>
        <v>1</v>
      </c>
      <c r="K39" s="82">
        <f t="shared" si="33"/>
        <v>1</v>
      </c>
      <c r="L39" s="44">
        <f t="shared" si="23"/>
        <v>18</v>
      </c>
      <c r="M39" s="45">
        <f t="shared" si="1"/>
        <v>1.0285714285714285</v>
      </c>
    </row>
    <row r="40" spans="1:80" ht="12.75" customHeight="1">
      <c r="A40" s="37" t="s">
        <v>78</v>
      </c>
      <c r="B40" s="65" t="s">
        <v>42</v>
      </c>
      <c r="C40" s="91">
        <v>130</v>
      </c>
      <c r="D40" s="68">
        <v>130</v>
      </c>
      <c r="E40" s="67">
        <v>130</v>
      </c>
      <c r="F40" s="67">
        <v>130</v>
      </c>
      <c r="G40" s="91">
        <v>130</v>
      </c>
      <c r="H40" s="41">
        <f t="shared" si="3"/>
        <v>1.3088952521334992E-3</v>
      </c>
      <c r="I40" s="42">
        <f>G40-F40</f>
        <v>0</v>
      </c>
      <c r="J40" s="43">
        <f t="shared" ref="J40" si="34">G40/E40</f>
        <v>1</v>
      </c>
      <c r="K40" s="43">
        <f t="shared" ref="K40" si="35">G40/F40</f>
        <v>1</v>
      </c>
      <c r="L40" s="44">
        <f t="shared" si="23"/>
        <v>0</v>
      </c>
      <c r="M40" s="45">
        <f t="shared" si="1"/>
        <v>0</v>
      </c>
    </row>
    <row r="41" spans="1:80" ht="45" hidden="1" customHeight="1">
      <c r="A41" s="37" t="s">
        <v>23</v>
      </c>
      <c r="B41" s="65" t="s">
        <v>72</v>
      </c>
      <c r="C41" s="91"/>
      <c r="D41" s="68"/>
      <c r="E41" s="67"/>
      <c r="F41" s="67"/>
      <c r="G41" s="67"/>
      <c r="H41" s="41">
        <f t="shared" si="3"/>
        <v>0</v>
      </c>
      <c r="I41" s="66">
        <f>E41-D41</f>
        <v>0</v>
      </c>
      <c r="J41" s="43" t="e">
        <f>E41/C41-100%</f>
        <v>#DIV/0!</v>
      </c>
      <c r="K41" s="43" t="e">
        <f>F41/E41-100%</f>
        <v>#DIV/0!</v>
      </c>
      <c r="L41" s="44">
        <f t="shared" si="23"/>
        <v>0</v>
      </c>
      <c r="M41" s="45" t="e">
        <f t="shared" si="1"/>
        <v>#DIV/0!</v>
      </c>
    </row>
    <row r="42" spans="1:80" ht="45" hidden="1" customHeight="1">
      <c r="A42" s="69"/>
      <c r="B42" s="70"/>
      <c r="C42" s="91">
        <f>SUM(C43:C44)</f>
        <v>0</v>
      </c>
      <c r="D42" s="68"/>
      <c r="E42" s="67"/>
      <c r="F42" s="67"/>
      <c r="G42" s="67"/>
      <c r="H42" s="50">
        <f t="shared" si="3"/>
        <v>0</v>
      </c>
      <c r="I42" s="66">
        <f>E42-D42</f>
        <v>0</v>
      </c>
      <c r="J42" s="43" t="e">
        <f>E42/C42-100%</f>
        <v>#DIV/0!</v>
      </c>
      <c r="K42" s="43" t="e">
        <f>F42/E42-100%</f>
        <v>#DIV/0!</v>
      </c>
      <c r="L42" s="44">
        <f t="shared" si="23"/>
        <v>0</v>
      </c>
      <c r="M42" s="45" t="e">
        <f t="shared" si="1"/>
        <v>#DIV/0!</v>
      </c>
    </row>
    <row r="43" spans="1:80" s="2" customFormat="1" ht="20.100000000000001" hidden="1" customHeight="1">
      <c r="A43" s="51" t="s">
        <v>24</v>
      </c>
      <c r="B43" s="58" t="s">
        <v>53</v>
      </c>
      <c r="C43" s="83">
        <v>0</v>
      </c>
      <c r="D43" s="31">
        <f>SUM(D44:D45)</f>
        <v>0</v>
      </c>
      <c r="E43" s="30">
        <f>SUM(E44:E45)</f>
        <v>0</v>
      </c>
      <c r="F43" s="30">
        <f>SUM(F44:F45)</f>
        <v>0</v>
      </c>
      <c r="G43" s="30">
        <f>SUM(G44:G45)</f>
        <v>0</v>
      </c>
      <c r="H43" s="32">
        <f>SUM(H44:H46)</f>
        <v>0</v>
      </c>
      <c r="I43" s="33">
        <f>G43-F43</f>
        <v>0</v>
      </c>
      <c r="J43" s="34" t="s">
        <v>29</v>
      </c>
      <c r="K43" s="34" t="s">
        <v>29</v>
      </c>
      <c r="L43" s="35">
        <f>G43-C43</f>
        <v>0</v>
      </c>
      <c r="M43" s="36" t="e">
        <f t="shared" si="1"/>
        <v>#DIV/0!</v>
      </c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3"/>
      <c r="BZ43" s="3"/>
      <c r="CA43" s="3"/>
      <c r="CB43" s="3"/>
    </row>
    <row r="44" spans="1:80" ht="13.5" hidden="1" customHeight="1">
      <c r="A44" s="37" t="s">
        <v>9</v>
      </c>
      <c r="B44" s="65" t="s">
        <v>43</v>
      </c>
      <c r="C44" s="91">
        <v>0</v>
      </c>
      <c r="D44" s="68" t="s">
        <v>29</v>
      </c>
      <c r="E44" s="60">
        <v>0</v>
      </c>
      <c r="F44" s="60">
        <v>0</v>
      </c>
      <c r="G44" s="67">
        <v>0</v>
      </c>
      <c r="H44" s="41">
        <f t="shared" si="3"/>
        <v>0</v>
      </c>
      <c r="I44" s="42">
        <f>G44-F44</f>
        <v>0</v>
      </c>
      <c r="J44" s="43" t="s">
        <v>29</v>
      </c>
      <c r="K44" s="43" t="s">
        <v>29</v>
      </c>
      <c r="L44" s="44">
        <f>G44-C44</f>
        <v>0</v>
      </c>
      <c r="M44" s="45" t="e">
        <f t="shared" si="1"/>
        <v>#DIV/0!</v>
      </c>
    </row>
    <row r="45" spans="1:80" ht="30" hidden="1" customHeight="1">
      <c r="A45" s="37" t="s">
        <v>73</v>
      </c>
      <c r="B45" s="65" t="s">
        <v>44</v>
      </c>
      <c r="C45" s="91"/>
      <c r="D45" s="68">
        <v>0</v>
      </c>
      <c r="E45" s="60">
        <v>0</v>
      </c>
      <c r="F45" s="60">
        <v>0</v>
      </c>
      <c r="G45" s="67">
        <v>0</v>
      </c>
      <c r="H45" s="41">
        <f t="shared" si="3"/>
        <v>0</v>
      </c>
      <c r="I45" s="42">
        <f>G45-F45</f>
        <v>0</v>
      </c>
      <c r="J45" s="43">
        <v>0</v>
      </c>
      <c r="K45" s="43">
        <v>0</v>
      </c>
      <c r="L45" s="44">
        <f>G45-C45</f>
        <v>0</v>
      </c>
      <c r="M45" s="45" t="e">
        <f t="shared" ref="M45" si="36">G45/C45-100%</f>
        <v>#DIV/0!</v>
      </c>
    </row>
    <row r="46" spans="1:80" ht="45" hidden="1" customHeight="1">
      <c r="A46" s="69"/>
      <c r="B46" s="70"/>
      <c r="C46" s="91">
        <f>SUM(C47:C50)</f>
        <v>5183.8</v>
      </c>
      <c r="D46" s="68"/>
      <c r="E46" s="67"/>
      <c r="F46" s="67"/>
      <c r="G46" s="67"/>
      <c r="H46" s="50">
        <f t="shared" si="3"/>
        <v>0</v>
      </c>
      <c r="I46" s="66">
        <f>E46-D46</f>
        <v>0</v>
      </c>
      <c r="J46" s="43">
        <f>E46/C46-100%</f>
        <v>-1</v>
      </c>
      <c r="K46" s="43" t="e">
        <f>F46/E46-100%</f>
        <v>#DIV/0!</v>
      </c>
      <c r="L46" s="44">
        <f t="shared" si="23"/>
        <v>-5183.8</v>
      </c>
      <c r="M46" s="45">
        <f t="shared" si="1"/>
        <v>-1</v>
      </c>
    </row>
    <row r="47" spans="1:80" s="2" customFormat="1" ht="17.25" customHeight="1">
      <c r="A47" s="51" t="s">
        <v>25</v>
      </c>
      <c r="B47" s="58" t="s">
        <v>54</v>
      </c>
      <c r="C47" s="105">
        <f>SUM(C48:C50)</f>
        <v>2591.9</v>
      </c>
      <c r="D47" s="31">
        <f>SUM(D48:D50)</f>
        <v>2353.4</v>
      </c>
      <c r="E47" s="30">
        <f>SUM(E48:E50)</f>
        <v>2467.1000000000004</v>
      </c>
      <c r="F47" s="30">
        <f>SUM(F48:F50)</f>
        <v>2467.1000000000004</v>
      </c>
      <c r="G47" s="30">
        <f>SUM(G48:G50)</f>
        <v>2467</v>
      </c>
      <c r="H47" s="32">
        <f>SUM(H48:H51)</f>
        <v>2.4838804515487253E-2</v>
      </c>
      <c r="I47" s="33">
        <f>G47-F47</f>
        <v>-0.1000000000003638</v>
      </c>
      <c r="J47" s="34">
        <f>G47/E47</f>
        <v>0.99995946658019519</v>
      </c>
      <c r="K47" s="34">
        <f>G47/F47</f>
        <v>0.99995946658019519</v>
      </c>
      <c r="L47" s="35">
        <f t="shared" si="23"/>
        <v>-124.90000000000009</v>
      </c>
      <c r="M47" s="36">
        <f t="shared" si="1"/>
        <v>-4.8188587522666748E-2</v>
      </c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3"/>
      <c r="BZ47" s="3"/>
      <c r="CA47" s="3"/>
      <c r="CB47" s="3"/>
    </row>
    <row r="48" spans="1:80" ht="16.5" customHeight="1">
      <c r="A48" s="37" t="s">
        <v>10</v>
      </c>
      <c r="B48" s="65" t="s">
        <v>58</v>
      </c>
      <c r="C48" s="67">
        <v>2291.9</v>
      </c>
      <c r="D48" s="68">
        <v>2353.4</v>
      </c>
      <c r="E48" s="60">
        <v>2363.3000000000002</v>
      </c>
      <c r="F48" s="60">
        <v>2363.3000000000002</v>
      </c>
      <c r="G48" s="67">
        <v>2363.3000000000002</v>
      </c>
      <c r="H48" s="41">
        <f t="shared" si="3"/>
        <v>2.3794708841285376E-2</v>
      </c>
      <c r="I48" s="42">
        <f>G48-F48</f>
        <v>0</v>
      </c>
      <c r="J48" s="43">
        <f>G48/E48</f>
        <v>1</v>
      </c>
      <c r="K48" s="43">
        <f>G48/F48</f>
        <v>1</v>
      </c>
      <c r="L48" s="44">
        <f t="shared" si="23"/>
        <v>71.400000000000091</v>
      </c>
      <c r="M48" s="45">
        <f t="shared" si="1"/>
        <v>3.115319167502939E-2</v>
      </c>
    </row>
    <row r="49" spans="1:80" ht="14.25" customHeight="1">
      <c r="A49" s="37" t="s">
        <v>11</v>
      </c>
      <c r="B49" s="65" t="s">
        <v>45</v>
      </c>
      <c r="C49" s="91">
        <v>300</v>
      </c>
      <c r="D49" s="68">
        <v>0</v>
      </c>
      <c r="E49" s="60">
        <v>103.8</v>
      </c>
      <c r="F49" s="60">
        <v>103.8</v>
      </c>
      <c r="G49" s="91">
        <v>103.7</v>
      </c>
      <c r="H49" s="41">
        <f t="shared" si="3"/>
        <v>1.0440956742018758E-3</v>
      </c>
      <c r="I49" s="42">
        <f>G49-F49</f>
        <v>-9.9999999999994316E-2</v>
      </c>
      <c r="J49" s="43">
        <f>G49/E49</f>
        <v>0.99903660886319856</v>
      </c>
      <c r="K49" s="43">
        <f>G49/F49</f>
        <v>0.99903660886319856</v>
      </c>
      <c r="L49" s="44">
        <f t="shared" si="23"/>
        <v>-196.3</v>
      </c>
      <c r="M49" s="45">
        <f t="shared" si="1"/>
        <v>-0.65433333333333332</v>
      </c>
    </row>
    <row r="50" spans="1:80" ht="20.100000000000001" hidden="1" customHeight="1">
      <c r="A50" s="37" t="s">
        <v>26</v>
      </c>
      <c r="B50" s="65" t="s">
        <v>63</v>
      </c>
      <c r="C50" s="91">
        <v>0</v>
      </c>
      <c r="D50" s="68">
        <v>0</v>
      </c>
      <c r="E50" s="67">
        <v>0</v>
      </c>
      <c r="F50" s="67">
        <v>0</v>
      </c>
      <c r="G50" s="67">
        <v>0</v>
      </c>
      <c r="H50" s="41">
        <f t="shared" si="3"/>
        <v>0</v>
      </c>
      <c r="I50" s="66">
        <f>E50-D50</f>
        <v>0</v>
      </c>
      <c r="J50" s="43" t="e">
        <f t="shared" ref="J50" si="37">G50/E50</f>
        <v>#DIV/0!</v>
      </c>
      <c r="K50" s="43" t="e">
        <f t="shared" ref="K50:K53" si="38">G50/F50</f>
        <v>#DIV/0!</v>
      </c>
      <c r="L50" s="44">
        <f t="shared" si="23"/>
        <v>0</v>
      </c>
      <c r="M50" s="45" t="e">
        <f t="shared" si="1"/>
        <v>#DIV/0!</v>
      </c>
    </row>
    <row r="51" spans="1:80" ht="15.75" hidden="1" customHeight="1">
      <c r="A51" s="37"/>
      <c r="B51" s="65"/>
      <c r="C51" s="91">
        <f t="shared" ref="C51" si="39">C52</f>
        <v>482.2</v>
      </c>
      <c r="D51" s="68"/>
      <c r="E51" s="67"/>
      <c r="F51" s="67"/>
      <c r="G51" s="67"/>
      <c r="H51" s="50">
        <f t="shared" si="3"/>
        <v>0</v>
      </c>
      <c r="I51" s="66">
        <f>E51-D51</f>
        <v>0</v>
      </c>
      <c r="J51" s="43">
        <f>E51/C51-100%</f>
        <v>-1</v>
      </c>
      <c r="K51" s="43" t="e">
        <f t="shared" si="38"/>
        <v>#DIV/0!</v>
      </c>
      <c r="L51" s="44">
        <f t="shared" si="23"/>
        <v>-482.2</v>
      </c>
      <c r="M51" s="45">
        <f t="shared" si="1"/>
        <v>-1</v>
      </c>
    </row>
    <row r="52" spans="1:80" s="2" customFormat="1" ht="18" customHeight="1">
      <c r="A52" s="51" t="s">
        <v>27</v>
      </c>
      <c r="B52" s="58" t="s">
        <v>55</v>
      </c>
      <c r="C52" s="83">
        <f>C53</f>
        <v>482.2</v>
      </c>
      <c r="D52" s="31">
        <f t="shared" ref="D52:G52" si="40">D53</f>
        <v>335.3</v>
      </c>
      <c r="E52" s="30">
        <f t="shared" si="40"/>
        <v>475.3</v>
      </c>
      <c r="F52" s="30">
        <f t="shared" si="40"/>
        <v>475.3</v>
      </c>
      <c r="G52" s="30">
        <f t="shared" si="40"/>
        <v>475.3</v>
      </c>
      <c r="H52" s="32">
        <f>SUM(H53:H53)</f>
        <v>4.7855224103004008E-3</v>
      </c>
      <c r="I52" s="33">
        <f>G52-F52</f>
        <v>0</v>
      </c>
      <c r="J52" s="34">
        <f>G52/E52</f>
        <v>1</v>
      </c>
      <c r="K52" s="73">
        <f t="shared" si="38"/>
        <v>1</v>
      </c>
      <c r="L52" s="35">
        <f t="shared" si="23"/>
        <v>-6.8999999999999773</v>
      </c>
      <c r="M52" s="86">
        <f t="shared" si="1"/>
        <v>-1.4309415180423057E-2</v>
      </c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3"/>
      <c r="BZ52" s="3"/>
      <c r="CA52" s="3"/>
      <c r="CB52" s="3"/>
    </row>
    <row r="53" spans="1:80" ht="12.75" customHeight="1" thickBot="1">
      <c r="A53" s="74" t="s">
        <v>12</v>
      </c>
      <c r="B53" s="75" t="s">
        <v>46</v>
      </c>
      <c r="C53" s="101">
        <v>482.2</v>
      </c>
      <c r="D53" s="77">
        <v>335.3</v>
      </c>
      <c r="E53" s="76">
        <v>475.3</v>
      </c>
      <c r="F53" s="76">
        <v>475.3</v>
      </c>
      <c r="G53" s="101">
        <v>475.3</v>
      </c>
      <c r="H53" s="78">
        <f t="shared" si="3"/>
        <v>4.7855224103004008E-3</v>
      </c>
      <c r="I53" s="79">
        <f>G53-F53</f>
        <v>0</v>
      </c>
      <c r="J53" s="80">
        <f>G53/E53</f>
        <v>1</v>
      </c>
      <c r="K53" s="80">
        <f t="shared" si="38"/>
        <v>1</v>
      </c>
      <c r="L53" s="81">
        <f t="shared" si="23"/>
        <v>-6.8999999999999773</v>
      </c>
      <c r="M53" s="87">
        <f t="shared" si="1"/>
        <v>-1.4309415180423057E-2</v>
      </c>
    </row>
    <row r="54" spans="1:80">
      <c r="C54" s="106"/>
    </row>
  </sheetData>
  <mergeCells count="15">
    <mergeCell ref="B6:B7"/>
    <mergeCell ref="L6:M6"/>
    <mergeCell ref="J6:K6"/>
    <mergeCell ref="I6:I7"/>
    <mergeCell ref="K1:M1"/>
    <mergeCell ref="D6:D7"/>
    <mergeCell ref="H6:H7"/>
    <mergeCell ref="A4:M4"/>
    <mergeCell ref="L5:M5"/>
    <mergeCell ref="A6:A7"/>
    <mergeCell ref="C6:C7"/>
    <mergeCell ref="E6:E7"/>
    <mergeCell ref="F6:F7"/>
    <mergeCell ref="G6:G7"/>
    <mergeCell ref="A2:M2"/>
  </mergeCells>
  <phoneticPr fontId="4" type="noConversion"/>
  <pageMargins left="0.47244094488188981" right="0.11811023622047245" top="0.55118110236220474" bottom="0.11811023622047245" header="0.11811023622047245" footer="0.11811023622047245"/>
  <pageSetup paperSize="9" scale="70" orientation="landscape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Табл.1 РПр</vt:lpstr>
      <vt:lpstr>'Табл.1 РПр'!Область_печати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osmolovskayaev</dc:creator>
  <cp:lastModifiedBy>Финансы</cp:lastModifiedBy>
  <cp:lastPrinted>2024-01-18T13:20:54Z</cp:lastPrinted>
  <dcterms:created xsi:type="dcterms:W3CDTF">2013-01-22T05:32:31Z</dcterms:created>
  <dcterms:modified xsi:type="dcterms:W3CDTF">2025-01-15T16:23:53Z</dcterms:modified>
</cp:coreProperties>
</file>